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D:\12.GTC-Analysis room\220610_CIVIL4621\"/>
    </mc:Choice>
  </mc:AlternateContent>
  <xr:revisionPtr revIDLastSave="0" documentId="13_ncr:1_{A566D209-68B5-4F88-9AFE-BBBD4FE5F6FD}" xr6:coauthVersionLast="36" xr6:coauthVersionMax="36" xr10:uidLastSave="{00000000-0000-0000-0000-000000000000}"/>
  <bookViews>
    <workbookView xWindow="0" yWindow="0" windowWidth="22380" windowHeight="9795" xr2:uid="{00000000-000D-0000-FFFF-FFFF00000000}"/>
  </bookViews>
  <sheets>
    <sheet name="CHECK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C12" i="2"/>
  <c r="D19" i="2" s="1"/>
  <c r="C11" i="2"/>
  <c r="D22" i="2" s="1"/>
  <c r="C10" i="2"/>
  <c r="C9" i="2"/>
  <c r="D18" i="2" s="1"/>
  <c r="D6" i="2"/>
  <c r="D24" i="2" s="1"/>
  <c r="D5" i="2"/>
  <c r="D4" i="2"/>
  <c r="D23" i="2" s="1"/>
  <c r="D3" i="2"/>
  <c r="D2" i="2"/>
  <c r="D19" i="1"/>
  <c r="D18" i="1"/>
  <c r="D20" i="1"/>
  <c r="D25" i="2" l="1"/>
  <c r="E23" i="2"/>
  <c r="C18" i="2"/>
  <c r="C19" i="2"/>
  <c r="C20" i="2"/>
  <c r="D20" i="2"/>
  <c r="D6" i="1"/>
  <c r="D72" i="1" l="1"/>
  <c r="D21" i="1" l="1"/>
  <c r="D5" i="1" l="1"/>
  <c r="C11" i="1"/>
  <c r="D28" i="1"/>
  <c r="D4" i="1"/>
  <c r="D3" i="1"/>
  <c r="D2" i="1"/>
  <c r="E15" i="1"/>
  <c r="D22" i="1" l="1"/>
  <c r="D31" i="1"/>
  <c r="E5" i="1"/>
  <c r="E4" i="1"/>
  <c r="E3" i="1"/>
  <c r="E2" i="1"/>
  <c r="C10" i="1"/>
  <c r="D24" i="1" s="1"/>
  <c r="C12" i="1"/>
  <c r="D30" i="1" s="1"/>
  <c r="C9" i="1"/>
  <c r="D23" i="1" l="1"/>
  <c r="D32" i="1"/>
  <c r="D33" i="1" s="1"/>
  <c r="D25" i="1"/>
  <c r="E23" i="1"/>
  <c r="C18" i="1"/>
  <c r="C19" i="1"/>
  <c r="C20" i="1"/>
</calcChain>
</file>

<file path=xl/sharedStrings.xml><?xml version="1.0" encoding="utf-8"?>
<sst xmlns="http://schemas.openxmlformats.org/spreadsheetml/2006/main" count="88" uniqueCount="34">
  <si>
    <t>C40/50</t>
  </si>
  <si>
    <t>C30/37</t>
  </si>
  <si>
    <t>Y1860S7</t>
  </si>
  <si>
    <t>T24</t>
  </si>
  <si>
    <r>
      <t>E (kN/m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</si>
  <si>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Area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</si>
  <si>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Slab</t>
  </si>
  <si>
    <t>18 x P20</t>
  </si>
  <si>
    <t>4 x P20</t>
  </si>
  <si>
    <t>3 x Tend</t>
  </si>
  <si>
    <t>Section</t>
  </si>
  <si>
    <t>G1</t>
    <phoneticPr fontId="2" type="noConversion"/>
  </si>
  <si>
    <t>Rebar_G</t>
    <phoneticPr fontId="2" type="noConversion"/>
  </si>
  <si>
    <t>G2</t>
    <phoneticPr fontId="2" type="noConversion"/>
  </si>
  <si>
    <t>Rebar_S</t>
    <phoneticPr fontId="2" type="noConversion"/>
  </si>
  <si>
    <t>For 203 section</t>
  </si>
  <si>
    <t>Girder</t>
  </si>
  <si>
    <t>Girder T24</t>
  </si>
  <si>
    <r>
      <rPr>
        <b/>
        <sz val="14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with respect to girder material</t>
    </r>
  </si>
  <si>
    <t>Tendons</t>
  </si>
  <si>
    <t>Rebar Girder</t>
  </si>
  <si>
    <t>Rebar Slab</t>
  </si>
  <si>
    <t>Tendon</t>
  </si>
  <si>
    <t>Slab rebar</t>
  </si>
  <si>
    <t>Girder rebar</t>
  </si>
  <si>
    <t>m²</t>
  </si>
  <si>
    <r>
      <t>m</t>
    </r>
    <r>
      <rPr>
        <sz val="11"/>
        <color theme="1"/>
        <rFont val="돋움"/>
        <family val="3"/>
        <charset val="129"/>
      </rPr>
      <t>⁴</t>
    </r>
  </si>
  <si>
    <t>m</t>
  </si>
  <si>
    <t>Tc</t>
    <phoneticPr fontId="2" type="noConversion"/>
  </si>
  <si>
    <t>New Check</t>
    <phoneticPr fontId="2" type="noConversion"/>
  </si>
  <si>
    <r>
      <t>(</t>
    </r>
    <r>
      <rPr>
        <sz val="11"/>
        <color theme="1"/>
        <rFont val="돋움"/>
        <family val="3"/>
        <charset val="129"/>
      </rPr>
      <t>거더</t>
    </r>
    <r>
      <rPr>
        <sz val="11"/>
        <color theme="1"/>
        <rFont val="Arial"/>
        <family val="2"/>
      </rPr>
      <t>)</t>
    </r>
    <phoneticPr fontId="2" type="noConversion"/>
  </si>
  <si>
    <t xml:space="preserve">Total Area = </t>
    <phoneticPr fontId="2" type="noConversion"/>
  </si>
  <si>
    <t xml:space="preserve">Total Area = </t>
    <phoneticPr fontId="2" type="noConversion"/>
  </si>
  <si>
    <t>Details of section 203 calculation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</si>
</sst>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0"/>
    <numFmt numFmtId="177" formatCode="0.0000000000"/>
    <numFmt numFmtId="178" formatCode="0.0_ "/>
    <numFmt numFmtId="179" formatCode="0.000000000_ "/>
    <numFmt numFmtId="180" formatCode="0.00000000"/>
    <numFmt numFmtId="181" formatCode="0.00000_ "/>
    <numFmt numFmtId="190" formatCode="0.00000000_ "/>
  </numFmts>
  <fonts count="10" x14ac:knownFonts="1"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name val="돋움"/>
      <family val="3"/>
      <charset val="129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돋움"/>
      <family val="3"/>
      <charset val="129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76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/>
    <xf numFmtId="177" fontId="0" fillId="0" borderId="1" xfId="0" applyNumberFormat="1" applyBorder="1"/>
    <xf numFmtId="0" fontId="0" fillId="0" borderId="1" xfId="0" applyFill="1" applyBorder="1"/>
    <xf numFmtId="178" fontId="0" fillId="2" borderId="1" xfId="0" applyNumberFormat="1" applyFill="1" applyBorder="1"/>
    <xf numFmtId="176" fontId="0" fillId="0" borderId="1" xfId="0" applyNumberFormat="1" applyBorder="1"/>
    <xf numFmtId="178" fontId="0" fillId="0" borderId="1" xfId="0" applyNumberFormat="1" applyBorder="1"/>
    <xf numFmtId="11" fontId="0" fillId="0" borderId="0" xfId="0" applyNumberFormat="1"/>
    <xf numFmtId="179" fontId="0" fillId="0" borderId="0" xfId="0" applyNumberFormat="1"/>
    <xf numFmtId="181" fontId="0" fillId="0" borderId="0" xfId="0" applyNumberFormat="1"/>
    <xf numFmtId="181" fontId="0" fillId="2" borderId="0" xfId="0" applyNumberFormat="1" applyFill="1"/>
    <xf numFmtId="0" fontId="8" fillId="0" borderId="0" xfId="0" applyFont="1"/>
    <xf numFmtId="0" fontId="9" fillId="0" borderId="0" xfId="0" applyFont="1"/>
    <xf numFmtId="176" fontId="0" fillId="0" borderId="0" xfId="0" applyNumberFormat="1" applyFill="1" applyBorder="1"/>
    <xf numFmtId="190" fontId="0" fillId="0" borderId="0" xfId="0" applyNumberFormat="1"/>
    <xf numFmtId="0" fontId="0" fillId="0" borderId="5" xfId="0" applyBorder="1"/>
    <xf numFmtId="0" fontId="0" fillId="0" borderId="0" xfId="0" applyBorder="1"/>
    <xf numFmtId="0" fontId="0" fillId="3" borderId="6" xfId="0" applyFill="1" applyBorder="1"/>
    <xf numFmtId="0" fontId="6" fillId="0" borderId="0" xfId="0" applyFont="1" applyBorder="1"/>
    <xf numFmtId="0" fontId="8" fillId="0" borderId="6" xfId="0" applyFont="1" applyBorder="1"/>
    <xf numFmtId="180" fontId="8" fillId="0" borderId="6" xfId="0" applyNumberFormat="1" applyFont="1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0" fillId="4" borderId="9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7</xdr:col>
      <xdr:colOff>676275</xdr:colOff>
      <xdr:row>54</xdr:row>
      <xdr:rowOff>166071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F3089421-80D1-4C09-9A5E-68CFAFFC6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9675"/>
          <a:ext cx="7439025" cy="50523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18</xdr:col>
      <xdr:colOff>653143</xdr:colOff>
      <xdr:row>55</xdr:row>
      <xdr:rowOff>5093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6B9E9B0-77B0-4863-80C5-F005AC66B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5893" y="4925786"/>
          <a:ext cx="7456714" cy="4958093"/>
        </a:xfrm>
        <a:prstGeom prst="rect">
          <a:avLst/>
        </a:prstGeom>
      </xdr:spPr>
    </xdr:pic>
    <xdr:clientData/>
  </xdr:twoCellAnchor>
  <xdr:twoCellAnchor editAs="oneCell">
    <xdr:from>
      <xdr:col>19</xdr:col>
      <xdr:colOff>1</xdr:colOff>
      <xdr:row>27</xdr:row>
      <xdr:rowOff>0</xdr:rowOff>
    </xdr:from>
    <xdr:to>
      <xdr:col>29</xdr:col>
      <xdr:colOff>588819</xdr:colOff>
      <xdr:row>54</xdr:row>
      <xdr:rowOff>156493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F126F9E-6C7C-4561-802C-3407AE483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01456" y="4849091"/>
          <a:ext cx="7516090" cy="4832402"/>
        </a:xfrm>
        <a:prstGeom prst="rect">
          <a:avLst/>
        </a:prstGeom>
      </xdr:spPr>
    </xdr:pic>
    <xdr:clientData/>
  </xdr:twoCellAnchor>
  <xdr:twoCellAnchor>
    <xdr:from>
      <xdr:col>5</xdr:col>
      <xdr:colOff>122465</xdr:colOff>
      <xdr:row>20</xdr:row>
      <xdr:rowOff>68035</xdr:rowOff>
    </xdr:from>
    <xdr:to>
      <xdr:col>5</xdr:col>
      <xdr:colOff>312965</xdr:colOff>
      <xdr:row>24</xdr:row>
      <xdr:rowOff>68036</xdr:rowOff>
    </xdr:to>
    <xdr:sp macro="" textlink="">
      <xdr:nvSpPr>
        <xdr:cNvPr id="6" name="오른쪽 중괄호 5">
          <a:extLst>
            <a:ext uri="{FF2B5EF4-FFF2-40B4-BE49-F238E27FC236}">
              <a16:creationId xmlns:a16="http://schemas.microsoft.com/office/drawing/2014/main" id="{C51261FC-07D7-422A-87FD-9A6102916988}"/>
            </a:ext>
          </a:extLst>
        </xdr:cNvPr>
        <xdr:cNvSpPr/>
      </xdr:nvSpPr>
      <xdr:spPr>
        <a:xfrm>
          <a:off x="5497286" y="3741964"/>
          <a:ext cx="190500" cy="70757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19</xdr:row>
      <xdr:rowOff>83820</xdr:rowOff>
    </xdr:from>
    <xdr:to>
      <xdr:col>16</xdr:col>
      <xdr:colOff>210028</xdr:colOff>
      <xdr:row>46</xdr:row>
      <xdr:rowOff>3175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315" y="3646170"/>
          <a:ext cx="6995638" cy="4566285"/>
        </a:xfrm>
        <a:prstGeom prst="rect">
          <a:avLst/>
        </a:prstGeom>
      </xdr:spPr>
    </xdr:pic>
    <xdr:clientData/>
  </xdr:twoCellAnchor>
  <xdr:twoCellAnchor editAs="oneCell">
    <xdr:from>
      <xdr:col>17</xdr:col>
      <xdr:colOff>40005</xdr:colOff>
      <xdr:row>0</xdr:row>
      <xdr:rowOff>0</xdr:rowOff>
    </xdr:from>
    <xdr:to>
      <xdr:col>35</xdr:col>
      <xdr:colOff>552745</xdr:colOff>
      <xdr:row>37</xdr:row>
      <xdr:rowOff>32776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98680" y="0"/>
          <a:ext cx="12510430" cy="6702816"/>
        </a:xfrm>
        <a:prstGeom prst="rect">
          <a:avLst/>
        </a:prstGeom>
      </xdr:spPr>
    </xdr:pic>
    <xdr:clientData/>
  </xdr:twoCellAnchor>
  <xdr:twoCellAnchor editAs="oneCell">
    <xdr:from>
      <xdr:col>21</xdr:col>
      <xdr:colOff>200025</xdr:colOff>
      <xdr:row>36</xdr:row>
      <xdr:rowOff>135255</xdr:rowOff>
    </xdr:from>
    <xdr:to>
      <xdr:col>24</xdr:col>
      <xdr:colOff>628338</xdr:colOff>
      <xdr:row>59</xdr:row>
      <xdr:rowOff>1401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5700" y="5926455"/>
          <a:ext cx="2430468" cy="3809496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3</xdr:row>
      <xdr:rowOff>154305</xdr:rowOff>
    </xdr:from>
    <xdr:to>
      <xdr:col>15</xdr:col>
      <xdr:colOff>551699</xdr:colOff>
      <xdr:row>12</xdr:row>
      <xdr:rowOff>58861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29275" y="897255"/>
          <a:ext cx="5851409" cy="1481896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24</xdr:row>
      <xdr:rowOff>53975</xdr:rowOff>
    </xdr:from>
    <xdr:to>
      <xdr:col>5</xdr:col>
      <xdr:colOff>158750</xdr:colOff>
      <xdr:row>24</xdr:row>
      <xdr:rowOff>82550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810000" y="4619625"/>
          <a:ext cx="990600" cy="285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733333</xdr:colOff>
      <xdr:row>81</xdr:row>
      <xdr:rowOff>171450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1525250"/>
          <a:ext cx="733333" cy="3609975"/>
        </a:xfrm>
        <a:prstGeom prst="rect">
          <a:avLst/>
        </a:prstGeom>
      </xdr:spPr>
    </xdr:pic>
    <xdr:clientData/>
  </xdr:twoCellAnchor>
  <xdr:twoCellAnchor editAs="oneCell">
    <xdr:from>
      <xdr:col>5</xdr:col>
      <xdr:colOff>151765</xdr:colOff>
      <xdr:row>20</xdr:row>
      <xdr:rowOff>90170</xdr:rowOff>
    </xdr:from>
    <xdr:to>
      <xdr:col>9</xdr:col>
      <xdr:colOff>138736</xdr:colOff>
      <xdr:row>43</xdr:row>
      <xdr:rowOff>80133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93615" y="3938270"/>
          <a:ext cx="2628571" cy="4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4B80-0518-4FFD-BECA-03577FA4047A}">
  <sheetPr>
    <tabColor rgb="FFFFFF00"/>
  </sheetPr>
  <dimension ref="A1:G25"/>
  <sheetViews>
    <sheetView tabSelected="1" zoomScale="70" zoomScaleNormal="70" workbookViewId="0">
      <selection activeCell="L14" sqref="L14"/>
    </sheetView>
  </sheetViews>
  <sheetFormatPr defaultRowHeight="14.25" x14ac:dyDescent="0.2"/>
  <cols>
    <col min="3" max="3" width="14.625" customWidth="1"/>
    <col min="4" max="4" width="29.125" customWidth="1"/>
  </cols>
  <sheetData>
    <row r="1" spans="1:5" ht="18" x14ac:dyDescent="0.25">
      <c r="C1" t="s">
        <v>4</v>
      </c>
      <c r="D1" s="4" t="s">
        <v>18</v>
      </c>
    </row>
    <row r="2" spans="1:5" x14ac:dyDescent="0.2">
      <c r="A2" t="s">
        <v>16</v>
      </c>
      <c r="B2" s="6" t="s">
        <v>0</v>
      </c>
      <c r="C2" s="9">
        <v>35220000</v>
      </c>
      <c r="D2" s="10">
        <f>C2/$C$2</f>
        <v>1</v>
      </c>
      <c r="E2" s="1"/>
    </row>
    <row r="3" spans="1:5" x14ac:dyDescent="0.2">
      <c r="A3" t="s">
        <v>6</v>
      </c>
      <c r="B3" s="6" t="s">
        <v>1</v>
      </c>
      <c r="C3" s="11">
        <v>32836000</v>
      </c>
      <c r="D3" s="10">
        <f>C3/$C$2</f>
        <v>0.93231118682566727</v>
      </c>
      <c r="E3" s="1"/>
    </row>
    <row r="4" spans="1:5" x14ac:dyDescent="0.2">
      <c r="A4" t="s">
        <v>22</v>
      </c>
      <c r="B4" s="6" t="s">
        <v>2</v>
      </c>
      <c r="C4" s="11">
        <v>195000000</v>
      </c>
      <c r="D4" s="10">
        <f>C4/$C$2</f>
        <v>5.5366269165247015</v>
      </c>
      <c r="E4" s="1"/>
    </row>
    <row r="5" spans="1:5" x14ac:dyDescent="0.2">
      <c r="A5" t="s">
        <v>23</v>
      </c>
      <c r="B5" s="6" t="s">
        <v>14</v>
      </c>
      <c r="C5" s="11">
        <v>200000000</v>
      </c>
      <c r="D5" s="10">
        <f>C5/$C$2</f>
        <v>5.6785917092561045</v>
      </c>
      <c r="E5" s="1"/>
    </row>
    <row r="6" spans="1:5" x14ac:dyDescent="0.2">
      <c r="A6" t="s">
        <v>24</v>
      </c>
      <c r="B6" s="6" t="s">
        <v>12</v>
      </c>
      <c r="C6" s="11">
        <v>200000000</v>
      </c>
      <c r="D6" s="10">
        <f>C6/$C$2</f>
        <v>5.6785917092561045</v>
      </c>
    </row>
    <row r="7" spans="1:5" ht="16.5" x14ac:dyDescent="0.2">
      <c r="C7" t="s">
        <v>5</v>
      </c>
    </row>
    <row r="8" spans="1:5" x14ac:dyDescent="0.2">
      <c r="B8" s="6" t="s">
        <v>3</v>
      </c>
      <c r="C8" s="6">
        <v>0.37854500000000002</v>
      </c>
      <c r="D8" s="18"/>
    </row>
    <row r="9" spans="1:5" x14ac:dyDescent="0.2">
      <c r="B9" s="6" t="s">
        <v>6</v>
      </c>
      <c r="C9" s="6">
        <f>0.9*0.25</f>
        <v>0.22500000000000001</v>
      </c>
    </row>
    <row r="10" spans="1:5" x14ac:dyDescent="0.2">
      <c r="B10" s="6" t="s">
        <v>7</v>
      </c>
      <c r="C10" s="7">
        <f>PI()/4*0.02^2*18</f>
        <v>5.6548667764616273E-3</v>
      </c>
    </row>
    <row r="11" spans="1:5" x14ac:dyDescent="0.2">
      <c r="B11" s="6" t="s">
        <v>8</v>
      </c>
      <c r="C11" s="8">
        <f>(PI()/4)*(0.02^2)*4</f>
        <v>1.2566370614359172E-3</v>
      </c>
      <c r="D11" s="19"/>
    </row>
    <row r="12" spans="1:5" x14ac:dyDescent="0.2">
      <c r="B12" s="6" t="s">
        <v>9</v>
      </c>
      <c r="C12" s="6">
        <f>3*0.00015</f>
        <v>4.4999999999999999E-4</v>
      </c>
    </row>
    <row r="16" spans="1:5" ht="15" thickBot="1" x14ac:dyDescent="0.25"/>
    <row r="17" spans="2:7" ht="17.25" x14ac:dyDescent="0.25">
      <c r="B17" s="30" t="s">
        <v>10</v>
      </c>
      <c r="C17" s="31" t="s">
        <v>5</v>
      </c>
      <c r="D17" s="32" t="s">
        <v>29</v>
      </c>
    </row>
    <row r="18" spans="2:7" x14ac:dyDescent="0.2">
      <c r="B18" s="20">
        <v>201</v>
      </c>
      <c r="C18" s="21">
        <f>C8+C9*D3+C10*(D5-D3)+C12*(D4-1)</f>
        <v>0.61719608318627017</v>
      </c>
      <c r="D18" s="22">
        <f>(C8+C9*D3) + C12*(D4-1) + C10*D5-C10*D3</f>
        <v>0.61719608318627017</v>
      </c>
    </row>
    <row r="19" spans="2:7" x14ac:dyDescent="0.2">
      <c r="B19" s="20">
        <v>202</v>
      </c>
      <c r="C19" s="21">
        <f>C8+C12*(D4-1)+C10*D5</f>
        <v>0.41269816170619888</v>
      </c>
      <c r="D19" s="22">
        <f>C8  + (D4-1)*C12 + C10*D6</f>
        <v>0.41269816170619888</v>
      </c>
    </row>
    <row r="20" spans="2:7" x14ac:dyDescent="0.2">
      <c r="B20" s="20">
        <v>203</v>
      </c>
      <c r="C20" s="21">
        <f>C8+(D5-1)*C11+(D4-1)*C12+D5*C10</f>
        <v>0.41857745344337693</v>
      </c>
      <c r="D20" s="22">
        <f>C8 + (D6-1)*C11 + (D4-1)*C12 + D6*C10</f>
        <v>0.41857745344337693</v>
      </c>
    </row>
    <row r="21" spans="2:7" x14ac:dyDescent="0.2">
      <c r="B21" s="20"/>
      <c r="C21" s="23" t="s">
        <v>17</v>
      </c>
      <c r="D21" s="24">
        <f>C8</f>
        <v>0.37854500000000002</v>
      </c>
      <c r="E21" s="1"/>
    </row>
    <row r="22" spans="2:7" x14ac:dyDescent="0.2">
      <c r="B22" s="20"/>
      <c r="C22" s="23" t="s">
        <v>20</v>
      </c>
      <c r="D22" s="25">
        <f>(D6-1)*C11</f>
        <v>5.8792917371780365E-3</v>
      </c>
      <c r="E22" s="1"/>
    </row>
    <row r="23" spans="2:7" ht="15" x14ac:dyDescent="0.25">
      <c r="B23" s="20"/>
      <c r="C23" s="23" t="s">
        <v>19</v>
      </c>
      <c r="D23" s="25">
        <f>(D4-1)*C12</f>
        <v>2.0414821124361158E-3</v>
      </c>
      <c r="E23" s="1">
        <f>D21+D22+D23</f>
        <v>0.38646577384961417</v>
      </c>
      <c r="G23" s="3" t="s">
        <v>33</v>
      </c>
    </row>
    <row r="24" spans="2:7" x14ac:dyDescent="0.2">
      <c r="B24" s="20"/>
      <c r="C24" s="23" t="s">
        <v>21</v>
      </c>
      <c r="D24" s="26">
        <f>D6*C10</f>
        <v>3.2111679593762793E-2</v>
      </c>
      <c r="E24" s="1"/>
    </row>
    <row r="25" spans="2:7" ht="15" thickBot="1" x14ac:dyDescent="0.25">
      <c r="B25" s="27"/>
      <c r="C25" s="28" t="s">
        <v>31</v>
      </c>
      <c r="D25" s="29">
        <f>SUM(D21:D24)</f>
        <v>0.41857745344337693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workbookViewId="0">
      <selection sqref="A1:F25"/>
    </sheetView>
  </sheetViews>
  <sheetFormatPr defaultRowHeight="14.25" x14ac:dyDescent="0.2"/>
  <cols>
    <col min="1" max="1" width="10.625" bestFit="1" customWidth="1"/>
    <col min="3" max="3" width="12.625" bestFit="1" customWidth="1"/>
    <col min="4" max="4" width="16.875" customWidth="1"/>
    <col min="5" max="5" width="12.25" customWidth="1"/>
  </cols>
  <sheetData>
    <row r="1" spans="1:6" ht="32.25" x14ac:dyDescent="0.2">
      <c r="C1" t="s">
        <v>4</v>
      </c>
      <c r="D1" s="4" t="s">
        <v>18</v>
      </c>
    </row>
    <row r="2" spans="1:6" x14ac:dyDescent="0.2">
      <c r="A2" t="s">
        <v>16</v>
      </c>
      <c r="B2" s="6" t="s">
        <v>0</v>
      </c>
      <c r="C2" s="9">
        <v>35220000</v>
      </c>
      <c r="D2" s="10">
        <f>C2/$C$2</f>
        <v>1</v>
      </c>
      <c r="E2" s="1">
        <f>ROUND(D2,2)</f>
        <v>1</v>
      </c>
      <c r="F2" t="s">
        <v>11</v>
      </c>
    </row>
    <row r="3" spans="1:6" x14ac:dyDescent="0.2">
      <c r="A3" t="s">
        <v>6</v>
      </c>
      <c r="B3" s="6" t="s">
        <v>1</v>
      </c>
      <c r="C3" s="11">
        <v>32836000</v>
      </c>
      <c r="D3" s="10">
        <f>C3/$C$2</f>
        <v>0.93231118682566727</v>
      </c>
      <c r="E3" s="1">
        <f>ROUND(D3,2)</f>
        <v>0.93</v>
      </c>
      <c r="F3" t="s">
        <v>13</v>
      </c>
    </row>
    <row r="4" spans="1:6" x14ac:dyDescent="0.2">
      <c r="A4" t="s">
        <v>22</v>
      </c>
      <c r="B4" s="6" t="s">
        <v>2</v>
      </c>
      <c r="C4" s="11">
        <v>195000000</v>
      </c>
      <c r="D4" s="10">
        <f>C4/$C$2</f>
        <v>5.5366269165247015</v>
      </c>
      <c r="E4" s="1">
        <f>ROUND(D4,2)</f>
        <v>5.54</v>
      </c>
    </row>
    <row r="5" spans="1:6" x14ac:dyDescent="0.2">
      <c r="A5" t="s">
        <v>23</v>
      </c>
      <c r="B5" s="6" t="s">
        <v>14</v>
      </c>
      <c r="C5" s="11">
        <v>200000000</v>
      </c>
      <c r="D5" s="10">
        <f>C5/$C$2</f>
        <v>5.6785917092561045</v>
      </c>
      <c r="E5" s="1">
        <f>ROUND(D5,2)</f>
        <v>5.68</v>
      </c>
    </row>
    <row r="6" spans="1:6" x14ac:dyDescent="0.2">
      <c r="A6" t="s">
        <v>24</v>
      </c>
      <c r="B6" s="6" t="s">
        <v>12</v>
      </c>
      <c r="C6" s="11">
        <v>200000000</v>
      </c>
      <c r="D6" s="10">
        <f>C6/$C$2</f>
        <v>5.6785917092561045</v>
      </c>
    </row>
    <row r="7" spans="1:6" ht="16.5" x14ac:dyDescent="0.2">
      <c r="C7" t="s">
        <v>5</v>
      </c>
    </row>
    <row r="8" spans="1:6" x14ac:dyDescent="0.2">
      <c r="B8" s="6" t="s">
        <v>3</v>
      </c>
      <c r="C8" s="6">
        <v>0.37854500000000002</v>
      </c>
      <c r="D8" s="18"/>
    </row>
    <row r="9" spans="1:6" x14ac:dyDescent="0.2">
      <c r="B9" s="6" t="s">
        <v>6</v>
      </c>
      <c r="C9" s="6">
        <f>0.9*0.25</f>
        <v>0.22500000000000001</v>
      </c>
    </row>
    <row r="10" spans="1:6" x14ac:dyDescent="0.2">
      <c r="B10" s="6" t="s">
        <v>7</v>
      </c>
      <c r="C10" s="7">
        <f>PI()/4*0.02^2*18</f>
        <v>5.6548667764616273E-3</v>
      </c>
    </row>
    <row r="11" spans="1:6" x14ac:dyDescent="0.2">
      <c r="B11" s="6" t="s">
        <v>8</v>
      </c>
      <c r="C11" s="8">
        <f>(PI()/4)*(0.02^2)*4</f>
        <v>1.2566370614359172E-3</v>
      </c>
      <c r="D11" s="19"/>
    </row>
    <row r="12" spans="1:6" x14ac:dyDescent="0.2">
      <c r="B12" s="6" t="s">
        <v>9</v>
      </c>
      <c r="C12" s="6">
        <f>3*0.00015</f>
        <v>4.4999999999999999E-4</v>
      </c>
    </row>
    <row r="13" spans="1:6" x14ac:dyDescent="0.2">
      <c r="E13">
        <v>0.38568094548551901</v>
      </c>
    </row>
    <row r="14" spans="1:6" x14ac:dyDescent="0.2">
      <c r="E14">
        <v>0.37854499999999902</v>
      </c>
    </row>
    <row r="15" spans="1:6" x14ac:dyDescent="0.2">
      <c r="E15">
        <f>E13-E14</f>
        <v>7.13594548551999E-3</v>
      </c>
    </row>
    <row r="16" spans="1:6" ht="15" thickBot="1" x14ac:dyDescent="0.25"/>
    <row r="17" spans="2:6" ht="17.25" x14ac:dyDescent="0.25">
      <c r="B17" s="30" t="s">
        <v>10</v>
      </c>
      <c r="C17" s="31" t="s">
        <v>5</v>
      </c>
      <c r="D17" s="32" t="s">
        <v>29</v>
      </c>
    </row>
    <row r="18" spans="2:6" x14ac:dyDescent="0.2">
      <c r="B18" s="20">
        <v>201</v>
      </c>
      <c r="C18" s="21">
        <f>C8+C9*D3+C10*(D5-D3)+C12*(D4-1)</f>
        <v>0.61719608318627017</v>
      </c>
      <c r="D18" s="22">
        <f>(C8+C9*D3) + C12*(D4-1) + C10*D5-C10*D3</f>
        <v>0.61719608318627017</v>
      </c>
    </row>
    <row r="19" spans="2:6" x14ac:dyDescent="0.2">
      <c r="B19" s="20">
        <v>202</v>
      </c>
      <c r="C19" s="21">
        <f>C8+C12*(D4-1)+C10*D5</f>
        <v>0.41269816170619888</v>
      </c>
      <c r="D19" s="22">
        <f>C8  + (D4-1)*C12 + C10*D6</f>
        <v>0.41269816170619888</v>
      </c>
    </row>
    <row r="20" spans="2:6" x14ac:dyDescent="0.2">
      <c r="B20" s="20">
        <v>203</v>
      </c>
      <c r="C20" s="21">
        <f>C8+(D5-1)*C11+(D4-1)*C12+D5*C10</f>
        <v>0.41857745344337693</v>
      </c>
      <c r="D20" s="22">
        <f>C8 + (D6-1)*C11 + (D4-1)*C12 + D6*C10</f>
        <v>0.41857745344337693</v>
      </c>
    </row>
    <row r="21" spans="2:6" x14ac:dyDescent="0.2">
      <c r="B21" s="20"/>
      <c r="C21" s="23" t="s">
        <v>17</v>
      </c>
      <c r="D21" s="24">
        <f>C8</f>
        <v>0.37854500000000002</v>
      </c>
      <c r="E21" s="1"/>
    </row>
    <row r="22" spans="2:6" x14ac:dyDescent="0.2">
      <c r="B22" s="20"/>
      <c r="C22" s="23" t="s">
        <v>20</v>
      </c>
      <c r="D22" s="25">
        <f>(D6-1)*C11</f>
        <v>5.8792917371780365E-3</v>
      </c>
      <c r="E22" s="1"/>
    </row>
    <row r="23" spans="2:6" x14ac:dyDescent="0.2">
      <c r="B23" s="20"/>
      <c r="C23" s="23" t="s">
        <v>19</v>
      </c>
      <c r="D23" s="25">
        <f>(D4-1)*C12</f>
        <v>2.0414821124361158E-3</v>
      </c>
      <c r="E23" s="1">
        <f>D21+D22+D23</f>
        <v>0.38646577384961417</v>
      </c>
      <c r="F23" t="s">
        <v>30</v>
      </c>
    </row>
    <row r="24" spans="2:6" x14ac:dyDescent="0.2">
      <c r="B24" s="20"/>
      <c r="C24" s="23" t="s">
        <v>21</v>
      </c>
      <c r="D24" s="26">
        <f>D6*C10</f>
        <v>3.2111679593762793E-2</v>
      </c>
      <c r="E24" s="1"/>
    </row>
    <row r="25" spans="2:6" ht="15" thickBot="1" x14ac:dyDescent="0.25">
      <c r="B25" s="27"/>
      <c r="C25" s="28" t="s">
        <v>32</v>
      </c>
      <c r="D25" s="29">
        <f>SUM(D21:D24)</f>
        <v>0.41857745344337693</v>
      </c>
    </row>
    <row r="27" spans="2:6" ht="15" x14ac:dyDescent="0.25">
      <c r="C27" s="5" t="s">
        <v>15</v>
      </c>
    </row>
    <row r="28" spans="2:6" x14ac:dyDescent="0.2">
      <c r="C28" s="16" t="s">
        <v>17</v>
      </c>
      <c r="D28">
        <f>C8</f>
        <v>0.37854500000000002</v>
      </c>
    </row>
    <row r="29" spans="2:6" x14ac:dyDescent="0.2">
      <c r="C29" t="s">
        <v>6</v>
      </c>
      <c r="D29">
        <v>0</v>
      </c>
    </row>
    <row r="30" spans="2:6" x14ac:dyDescent="0.2">
      <c r="C30" s="16" t="s">
        <v>19</v>
      </c>
      <c r="D30" s="16">
        <f>C12*(D4-1)</f>
        <v>2.0414821124361158E-3</v>
      </c>
    </row>
    <row r="31" spans="2:6" x14ac:dyDescent="0.2">
      <c r="C31" s="16" t="s">
        <v>20</v>
      </c>
      <c r="D31">
        <f>C11*(D6-1)</f>
        <v>5.8792917371780365E-3</v>
      </c>
    </row>
    <row r="32" spans="2:6" x14ac:dyDescent="0.2">
      <c r="C32" t="s">
        <v>21</v>
      </c>
      <c r="D32" s="17">
        <f>C10*(D5-1)</f>
        <v>2.6456812817301164E-2</v>
      </c>
    </row>
    <row r="33" spans="2:4" x14ac:dyDescent="0.2">
      <c r="C33" s="2" t="s">
        <v>31</v>
      </c>
      <c r="D33" s="2">
        <f>SUM(D28:D32)</f>
        <v>0.41292258666691534</v>
      </c>
    </row>
    <row r="35" spans="2:4" x14ac:dyDescent="0.2">
      <c r="D35" s="13"/>
    </row>
    <row r="36" spans="2:4" x14ac:dyDescent="0.2">
      <c r="B36" s="12"/>
    </row>
    <row r="37" spans="2:4" x14ac:dyDescent="0.2">
      <c r="B37" s="12"/>
    </row>
    <row r="61" spans="1:10" x14ac:dyDescent="0.2">
      <c r="A61" t="s">
        <v>28</v>
      </c>
      <c r="B61" s="2">
        <v>0.25</v>
      </c>
    </row>
    <row r="63" spans="1:10" x14ac:dyDescent="0.2">
      <c r="B63" s="15">
        <v>0.37854500000000002</v>
      </c>
      <c r="C63" s="14">
        <v>0.58831500000000003</v>
      </c>
      <c r="J63" t="s">
        <v>25</v>
      </c>
    </row>
    <row r="64" spans="1:10" x14ac:dyDescent="0.2">
      <c r="B64" s="14">
        <v>0.19844000000000001</v>
      </c>
      <c r="C64" s="14">
        <v>0.347109</v>
      </c>
      <c r="J64" t="s">
        <v>25</v>
      </c>
    </row>
    <row r="65" spans="2:10" x14ac:dyDescent="0.2">
      <c r="B65" s="14">
        <v>0.2305613</v>
      </c>
      <c r="C65" s="14">
        <v>0.29965890000000001</v>
      </c>
      <c r="J65" t="s">
        <v>25</v>
      </c>
    </row>
    <row r="66" spans="2:10" x14ac:dyDescent="0.2">
      <c r="B66" s="14">
        <v>8.124694E-3</v>
      </c>
      <c r="C66" s="14">
        <v>1.0588129999999999E-2</v>
      </c>
      <c r="J66" t="s">
        <v>26</v>
      </c>
    </row>
    <row r="67" spans="2:10" x14ac:dyDescent="0.2">
      <c r="B67" s="14">
        <v>4.0499380000000001E-2</v>
      </c>
      <c r="C67" s="14">
        <v>8.8460319999999995E-2</v>
      </c>
      <c r="J67" t="s">
        <v>26</v>
      </c>
    </row>
    <row r="68" spans="2:10" x14ac:dyDescent="0.2">
      <c r="B68" s="14">
        <v>8.5257030000000008E-3</v>
      </c>
      <c r="C68" s="14">
        <v>2.2685179999999999E-2</v>
      </c>
      <c r="J68" t="s">
        <v>26</v>
      </c>
    </row>
    <row r="69" spans="2:10" x14ac:dyDescent="0.2">
      <c r="B69" s="14">
        <v>0.44500000000000001</v>
      </c>
      <c r="C69" s="14">
        <v>0.44500000000000001</v>
      </c>
      <c r="J69" t="s">
        <v>27</v>
      </c>
    </row>
    <row r="70" spans="2:10" x14ac:dyDescent="0.2">
      <c r="B70" s="14">
        <v>0.44500000000000001</v>
      </c>
      <c r="C70" s="14">
        <v>0.44500000000000001</v>
      </c>
      <c r="J70" t="s">
        <v>27</v>
      </c>
    </row>
    <row r="71" spans="2:10" x14ac:dyDescent="0.2">
      <c r="B71" s="15">
        <v>0.46427020000000002</v>
      </c>
      <c r="C71" s="14">
        <v>0.25415959999999999</v>
      </c>
      <c r="J71" t="s">
        <v>27</v>
      </c>
    </row>
    <row r="72" spans="2:10" x14ac:dyDescent="0.2">
      <c r="B72" s="15">
        <v>0.53572980000000003</v>
      </c>
      <c r="C72" s="14">
        <v>0.74584039999999996</v>
      </c>
      <c r="D72" s="14">
        <f>B71+B72</f>
        <v>1</v>
      </c>
      <c r="J72" t="s">
        <v>27</v>
      </c>
    </row>
    <row r="73" spans="2:10" x14ac:dyDescent="0.2">
      <c r="B73" s="14">
        <v>0</v>
      </c>
      <c r="C73" s="14">
        <v>0</v>
      </c>
      <c r="J73" t="s">
        <v>25</v>
      </c>
    </row>
    <row r="74" spans="2:10" x14ac:dyDescent="0.2">
      <c r="B74" s="14">
        <v>0</v>
      </c>
      <c r="C74" s="14">
        <v>0</v>
      </c>
      <c r="J74" t="s">
        <v>25</v>
      </c>
    </row>
    <row r="75" spans="2:10" x14ac:dyDescent="0.2">
      <c r="B75" s="14">
        <v>3.8367390000000001</v>
      </c>
      <c r="C75" s="14">
        <v>6.1367390000000004</v>
      </c>
      <c r="J75" t="s">
        <v>27</v>
      </c>
    </row>
    <row r="76" spans="2:10" x14ac:dyDescent="0.2">
      <c r="B76" s="14">
        <v>0</v>
      </c>
      <c r="C76" s="14">
        <v>0</v>
      </c>
      <c r="J76" t="s">
        <v>27</v>
      </c>
    </row>
    <row r="77" spans="2:10" x14ac:dyDescent="0.2">
      <c r="B77" s="14">
        <v>0.44500000000000001</v>
      </c>
      <c r="C77" s="14">
        <v>0.45</v>
      </c>
      <c r="J77" t="s">
        <v>27</v>
      </c>
    </row>
    <row r="78" spans="2:10" x14ac:dyDescent="0.2">
      <c r="B78" s="14">
        <v>0.53572980000000003</v>
      </c>
      <c r="C78" s="14">
        <v>0.74584039999999996</v>
      </c>
      <c r="J78" t="s">
        <v>27</v>
      </c>
    </row>
    <row r="79" spans="2:10" x14ac:dyDescent="0.2">
      <c r="B79" s="14">
        <v>-0.44500000000000001</v>
      </c>
      <c r="C79" s="14">
        <v>-0.44500000000000001</v>
      </c>
      <c r="J79" t="s">
        <v>27</v>
      </c>
    </row>
    <row r="80" spans="2:10" x14ac:dyDescent="0.2">
      <c r="B80" s="14">
        <v>0.46427020000000002</v>
      </c>
      <c r="C80" s="14">
        <v>0.25415959999999999</v>
      </c>
      <c r="J80" t="s">
        <v>27</v>
      </c>
    </row>
    <row r="81" spans="2:10" x14ac:dyDescent="0.2">
      <c r="B81" s="14">
        <v>0.44500000000000001</v>
      </c>
      <c r="C81" s="14">
        <v>0.44500000000000001</v>
      </c>
      <c r="J81" t="s">
        <v>27</v>
      </c>
    </row>
    <row r="82" spans="2:10" x14ac:dyDescent="0.2">
      <c r="B82" s="14">
        <v>0.46427020000000002</v>
      </c>
      <c r="C82" s="14">
        <v>0.25415959999999999</v>
      </c>
      <c r="J82" t="s">
        <v>27</v>
      </c>
    </row>
    <row r="83" spans="2:10" x14ac:dyDescent="0.2">
      <c r="B83" s="14">
        <v>0.20200000000000001</v>
      </c>
      <c r="C83" s="14">
        <v>0.20200000000000001</v>
      </c>
      <c r="J83" t="s">
        <v>27</v>
      </c>
    </row>
    <row r="84" spans="2:10" x14ac:dyDescent="0.2">
      <c r="B84" s="14">
        <v>-0.53572980000000003</v>
      </c>
      <c r="C84" s="14">
        <v>-0.74584039999999996</v>
      </c>
      <c r="J84" t="s">
        <v>27</v>
      </c>
    </row>
    <row r="85" spans="2:10" x14ac:dyDescent="0.2">
      <c r="B85" s="14">
        <v>-0.20200000000000001</v>
      </c>
      <c r="C85" s="14">
        <v>-0.20200000000000001</v>
      </c>
      <c r="J85" t="s">
        <v>27</v>
      </c>
    </row>
    <row r="86" spans="2:10" x14ac:dyDescent="0.2">
      <c r="B86" s="14">
        <v>-0.53572980000000003</v>
      </c>
      <c r="C86" s="14">
        <v>-0.74584039999999996</v>
      </c>
      <c r="J86" t="s">
        <v>27</v>
      </c>
    </row>
  </sheetData>
  <phoneticPr fontId="2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CHECK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Nandeep Gohil</dc:creator>
  <cp:lastModifiedBy>유 태용</cp:lastModifiedBy>
  <dcterms:created xsi:type="dcterms:W3CDTF">2022-05-27T05:45:39Z</dcterms:created>
  <dcterms:modified xsi:type="dcterms:W3CDTF">2022-08-04T05:29:50Z</dcterms:modified>
</cp:coreProperties>
</file>